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ssociation" sheetId="1" state="visible" r:id="rId1"/>
    <sheet xmlns:r="http://schemas.openxmlformats.org/officeDocument/2006/relationships" name="Diagnostic" sheetId="2" state="visible" r:id="rId2"/>
  </sheets>
  <definedNames/>
  <calcPr calcId="124519" fullCalcOnLoad="1"/>
</workbook>
</file>

<file path=xl/styles.xml><?xml version="1.0" encoding="utf-8"?>
<styleSheet xmlns="http://schemas.openxmlformats.org/spreadsheetml/2006/main">
  <numFmts count="3">
    <numFmt numFmtId="164" formatCode="0.0%"/>
    <numFmt numFmtId="165" formatCode="+0.0%;-0.0%;0.0%"/>
    <numFmt numFmtId="166" formatCode="0.0"/>
  </numFmts>
  <fonts count="11">
    <font>
      <name val="Calibri"/>
      <family val="2"/>
      <color theme="1"/>
      <sz val="11"/>
      <scheme val="minor"/>
    </font>
    <font>
      <name val="Arial"/>
      <b val="1"/>
      <color rgb="00FFFFFF"/>
      <sz val="14"/>
    </font>
    <font>
      <name val="Arial"/>
      <i val="1"/>
      <color rgb="00595959"/>
      <sz val="11"/>
    </font>
    <font>
      <name val="Arial"/>
      <b val="1"/>
      <color rgb="000D7377"/>
      <sz val="11"/>
    </font>
    <font>
      <name val="Arial"/>
      <b val="1"/>
      <color rgb="00FFFFFF"/>
      <sz val="12"/>
    </font>
    <font>
      <name val="Arial"/>
      <b val="1"/>
      <color rgb="00000000"/>
      <sz val="16"/>
    </font>
    <font>
      <name val="Arial"/>
      <color rgb="000B376C"/>
      <sz val="13"/>
    </font>
    <font>
      <name val="Arial"/>
      <b val="1"/>
      <color rgb="00000000"/>
      <sz val="11"/>
    </font>
    <font>
      <name val="Arial"/>
      <b val="1"/>
      <color rgb="000B376C"/>
      <sz val="13"/>
    </font>
    <font>
      <name val="Arial"/>
      <color rgb="00000000"/>
      <sz val="11"/>
    </font>
    <font>
      <name val="Arial"/>
      <b val="1"/>
      <color rgb="00B23B2E"/>
      <sz val="11"/>
    </font>
  </fonts>
  <fills count="8">
    <fill>
      <patternFill/>
    </fill>
    <fill>
      <patternFill patternType="gray125"/>
    </fill>
    <fill>
      <patternFill patternType="solid">
        <fgColor rgb="000D7377"/>
      </patternFill>
    </fill>
    <fill>
      <patternFill patternType="solid">
        <fgColor rgb="00B23B2E"/>
      </patternFill>
    </fill>
    <fill>
      <patternFill patternType="solid">
        <fgColor rgb="008A99A3"/>
      </patternFill>
    </fill>
    <fill>
      <patternFill patternType="solid">
        <fgColor rgb="00FFF2CC"/>
      </patternFill>
    </fill>
    <fill>
      <patternFill patternType="solid">
        <fgColor rgb="00EAF2F5"/>
      </patternFill>
    </fill>
    <fill>
      <patternFill patternType="solid">
        <fgColor rgb="000B376C"/>
      </patternFill>
    </fill>
  </fills>
  <borders count="2">
    <border>
      <left/>
      <right/>
      <top/>
      <bottom/>
      <diagonal/>
    </border>
    <border>
      <left style="thin">
        <color rgb="008A99A3"/>
      </left>
      <right style="thin">
        <color rgb="008A99A3"/>
      </right>
      <top style="thin">
        <color rgb="008A99A3"/>
      </top>
      <bottom style="thin">
        <color rgb="008A99A3"/>
      </bottom>
    </border>
  </borders>
  <cellStyleXfs count="1">
    <xf numFmtId="0" fontId="0" fillId="0" borderId="0"/>
  </cellStyleXfs>
  <cellXfs count="23">
    <xf numFmtId="0" fontId="0" fillId="0" borderId="0" pivotButton="0" quotePrefix="0" xfId="0"/>
    <xf numFmtId="0" fontId="1" fillId="2" borderId="1" applyAlignment="1" pivotButton="0" quotePrefix="0" xfId="0">
      <alignment horizontal="center" vertical="center" wrapText="1"/>
    </xf>
    <xf numFmtId="0" fontId="2" fillId="0" borderId="0" applyAlignment="1" pivotButton="0" quotePrefix="0" xfId="0">
      <alignment horizontal="left" vertical="center" wrapText="1"/>
    </xf>
    <xf numFmtId="0" fontId="3" fillId="0" borderId="0" applyAlignment="1" pivotButton="0" quotePrefix="0" xfId="0">
      <alignment horizontal="left" vertical="center" wrapText="1"/>
    </xf>
    <xf numFmtId="0"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2" borderId="1" applyAlignment="1" pivotButton="0" quotePrefix="0" xfId="0">
      <alignment horizontal="center" vertical="center" wrapText="1"/>
    </xf>
    <xf numFmtId="0" fontId="4" fillId="2" borderId="1" applyAlignment="1" applyProtection="1" pivotButton="0" quotePrefix="0" xfId="0">
      <alignment horizontal="center" vertical="center" wrapText="1"/>
      <protection locked="0" hidden="0"/>
    </xf>
    <xf numFmtId="0" fontId="5" fillId="5" borderId="1" applyAlignment="1" applyProtection="1" pivotButton="0" quotePrefix="0" xfId="0">
      <alignment horizontal="center" vertical="center"/>
      <protection locked="0" hidden="0"/>
    </xf>
    <xf numFmtId="1" fontId="6" fillId="6" borderId="1" applyAlignment="1" pivotButton="0" quotePrefix="0" xfId="0">
      <alignment horizontal="center" vertical="center"/>
    </xf>
    <xf numFmtId="0" fontId="4" fillId="7" borderId="1" applyAlignment="1" applyProtection="1" pivotButton="0" quotePrefix="0" xfId="0">
      <alignment horizontal="center" vertical="center" wrapText="1"/>
      <protection locked="0" hidden="0"/>
    </xf>
    <xf numFmtId="0" fontId="2" fillId="0" borderId="0" applyAlignment="1" pivotButton="0" quotePrefix="0" xfId="0">
      <alignment horizontal="center" vertical="center" wrapText="1"/>
    </xf>
    <xf numFmtId="0" fontId="7" fillId="0" borderId="1" applyAlignment="1" pivotButton="0" quotePrefix="0" xfId="0">
      <alignment horizontal="left" vertical="center" wrapText="1"/>
    </xf>
    <xf numFmtId="164" fontId="8" fillId="6" borderId="1" applyAlignment="1" pivotButton="0" quotePrefix="0" xfId="0">
      <alignment horizontal="center" vertical="center"/>
    </xf>
    <xf numFmtId="0" fontId="2" fillId="0" borderId="1" applyAlignment="1" pivotButton="0" quotePrefix="0" xfId="0">
      <alignment horizontal="center" vertical="center" wrapText="1"/>
    </xf>
    <xf numFmtId="0" fontId="9" fillId="0" borderId="0" applyAlignment="1" pivotButton="0" quotePrefix="0" xfId="0">
      <alignment horizontal="left" vertical="center" wrapText="1"/>
    </xf>
    <xf numFmtId="2" fontId="8" fillId="6" borderId="1" applyAlignment="1" pivotButton="0" quotePrefix="0" xfId="0">
      <alignment horizontal="center" vertical="center"/>
    </xf>
    <xf numFmtId="165" fontId="8" fillId="6" borderId="1" applyAlignment="1" pivotButton="0" quotePrefix="0" xfId="0">
      <alignment horizontal="center" vertical="center"/>
    </xf>
    <xf numFmtId="166" fontId="8" fillId="6" borderId="1" applyAlignment="1" pivotButton="0" quotePrefix="0" xfId="0">
      <alignment horizontal="center" vertical="center"/>
    </xf>
    <xf numFmtId="0" fontId="10" fillId="0" borderId="0" applyAlignment="1" pivotButton="0" quotePrefix="0" xfId="0">
      <alignment horizontal="left" vertical="center" wrapText="1"/>
    </xf>
    <xf numFmtId="0" fontId="4" fillId="7" borderId="1" applyAlignment="1" pivotButton="0" quotePrefix="0" xfId="0">
      <alignment horizontal="center" vertical="center" wrapText="1"/>
    </xf>
    <xf numFmtId="164" fontId="5" fillId="5" borderId="1" applyAlignment="1" applyProtection="1" pivotButton="0" quotePrefix="0" xfId="0">
      <alignment horizontal="center" vertical="center"/>
      <protection locked="0" hidden="0"/>
    </xf>
    <xf numFmtId="9" fontId="6" fillId="6"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H20"/>
  <sheetViews>
    <sheetView showGridLines="0" workbookViewId="0">
      <selection activeCell="A1" sqref="A1"/>
    </sheetView>
  </sheetViews>
  <sheetFormatPr baseColWidth="8" defaultRowHeight="15"/>
  <cols>
    <col width="3" customWidth="1" min="1" max="1"/>
    <col width="30" customWidth="1" min="2" max="2"/>
    <col width="16" customWidth="1" min="3" max="3"/>
    <col width="16" customWidth="1" min="4" max="4"/>
    <col width="14" customWidth="1" min="5" max="5"/>
    <col width="3" customWidth="1" min="6" max="6"/>
    <col width="30" customWidth="1" min="7" max="7"/>
    <col width="60" customWidth="1" min="8" max="8"/>
  </cols>
  <sheetData>
    <row r="1" ht="30" customHeight="1">
      <c r="B1" s="1" t="inlineStr">
        <is>
          <t>Công cụ tính bảng 2x2: các chỉ số đo lường mối liên quan  (Neudata | Nền tảng Nghiên cứu Lâm sàng)</t>
        </is>
      </c>
    </row>
    <row r="2" ht="32" customHeight="1">
      <c r="B2" s="2" t="inlineStr">
        <is>
          <t>Nhập bốn số đếm vào các ô MÀU VÀNG. Phơi nhiễm (hoặc điều trị) theo hàng, kết cục theo cột. Số điền sẵn: thử nghiệm giả định, hạn chế dịch so với truyền dịch thường quy, tử vong đến ngày 28.</t>
        </is>
      </c>
    </row>
    <row r="4" ht="36" customHeight="1">
      <c r="B4" s="3" t="inlineStr">
        <is>
          <t>Nhóm phơi nhiễm / điều trị ở TRÊN, nhóm chứng ở dưới (sửa được nhãn)</t>
        </is>
      </c>
      <c r="C4" s="4" t="inlineStr">
        <is>
          <t>Có kết cục
(ví dụ tử vong)</t>
        </is>
      </c>
      <c r="D4" s="5" t="inlineStr">
        <is>
          <t>Không có kết cục
(ví dụ sống)</t>
        </is>
      </c>
      <c r="E4" s="6" t="inlineStr">
        <is>
          <t>Tổng</t>
        </is>
      </c>
    </row>
    <row r="5" ht="30" customHeight="1">
      <c r="B5" s="7" t="inlineStr">
        <is>
          <t>Hạn chế dịch</t>
        </is>
      </c>
      <c r="C5" s="8" t="n">
        <v>20</v>
      </c>
      <c r="D5" s="8" t="n">
        <v>80</v>
      </c>
      <c r="E5" s="9">
        <f>C5+D5</f>
        <v/>
      </c>
    </row>
    <row r="6" ht="30" customHeight="1">
      <c r="B6" s="10" t="inlineStr">
        <is>
          <t>Thường quy</t>
        </is>
      </c>
      <c r="C6" s="8" t="n">
        <v>30</v>
      </c>
      <c r="D6" s="8" t="n">
        <v>70</v>
      </c>
      <c r="E6" s="9">
        <f>C6+D6</f>
        <v/>
      </c>
    </row>
    <row r="7">
      <c r="C7" s="11" t="inlineStr">
        <is>
          <t>a  |  c</t>
        </is>
      </c>
      <c r="D7" s="11" t="inlineStr">
        <is>
          <t>b  |  d</t>
        </is>
      </c>
    </row>
    <row r="9">
      <c r="B9" s="6" t="inlineStr">
        <is>
          <t>Chỉ số</t>
        </is>
      </c>
      <c r="C9" s="6" t="inlineStr">
        <is>
          <t>Giá trị</t>
        </is>
      </c>
      <c r="D9" s="6" t="inlineStr">
        <is>
          <t>Công thức</t>
        </is>
      </c>
      <c r="E9" s="6" t="inlineStr">
        <is>
          <t>Diễn giải bằng lời</t>
        </is>
      </c>
    </row>
    <row r="10" ht="34" customHeight="1">
      <c r="B10" s="12" t="inlineStr">
        <is>
          <t>Nguy cơ ở nhóm phơi nhiễm / điều trị</t>
        </is>
      </c>
      <c r="C10" s="13">
        <f>IFERROR(C5/E5,"-")</f>
        <v/>
      </c>
      <c r="D10" s="14" t="inlineStr">
        <is>
          <t>a / (a + b)</t>
        </is>
      </c>
      <c r="E10" s="15">
        <f>IFERROR(TEXT(C5,"0")&amp;" trên "&amp;TEXT(E5,"0")&amp;" người bệnh ở nhóm "&amp;B5&amp;" có kết cục ("&amp;TEXT(C10,"0.0%")&amp;").","Nhập số đếm")</f>
        <v/>
      </c>
    </row>
    <row r="11" ht="34" customHeight="1">
      <c r="B11" s="12" t="inlineStr">
        <is>
          <t>Nguy cơ ở nhóm không phơi nhiễm / chứng</t>
        </is>
      </c>
      <c r="C11" s="13">
        <f>IFERROR(C6/E6,"-")</f>
        <v/>
      </c>
      <c r="D11" s="14" t="inlineStr">
        <is>
          <t>c / (c + d)</t>
        </is>
      </c>
      <c r="E11" s="15">
        <f>IFERROR(TEXT(C6,"0")&amp;" trên "&amp;TEXT(E6,"0")&amp;" người bệnh ở nhóm "&amp;B6&amp;" có kết cục ("&amp;TEXT(C11,"0.0%")&amp;").","Nhập số đếm")</f>
        <v/>
      </c>
    </row>
    <row r="12" ht="34" customHeight="1">
      <c r="B12" s="12" t="inlineStr">
        <is>
          <t>Tỷ số nguy cơ (RR)</t>
        </is>
      </c>
      <c r="C12" s="16">
        <f>IFERROR(C10/C11,"-")</f>
        <v/>
      </c>
      <c r="D12" s="14" t="inlineStr">
        <is>
          <t>nguy cơ phơi nhiễm / nguy cơ chứng</t>
        </is>
      </c>
      <c r="E12" s="15">
        <f>IFERROR(IF(C12=1,"RR = 1: nguy cơ không khác nhau.",IF(C12&lt;1,"Nguy cơ THẤP HƠN "&amp;TEXT(1-C12,"0%")&amp;" ở nhóm phơi nhiễm/điều trị (RR "&amp;TEXT(C12,"0.00")&amp;").","Nguy cơ ở nhóm phơi nhiễm/điều trị cao gấp "&amp;TEXT(C12,"0.00")&amp;" lần.")),"-")</f>
        <v/>
      </c>
    </row>
    <row r="13" ht="34" customHeight="1">
      <c r="B13" s="12" t="inlineStr">
        <is>
          <t>Hiệu số nguy cơ (RD)</t>
        </is>
      </c>
      <c r="C13" s="17">
        <f>IFERROR(C10-C11,"-")</f>
        <v/>
      </c>
      <c r="D13" s="14" t="inlineStr">
        <is>
          <t>nguy cơ phơi nhiễm - nguy cơ chứng</t>
        </is>
      </c>
      <c r="E13" s="15">
        <f>IFERROR(IF(C13=0,"Không có khác biệt tuyệt đối.","Nhóm phơi nhiễm/điều trị có "&amp;IF(C13&lt;0,"ít hơn","nhiều hơn")&amp;" "&amp;TEXT(ABS(C13)*100,"0.0")&amp;" người bệnh có kết cục trên mỗi 100 người."),"-")</f>
        <v/>
      </c>
    </row>
    <row r="14" ht="34" customHeight="1">
      <c r="B14" s="12" t="inlineStr">
        <is>
          <t>NNT (lợi ích) hoặc NNH (tác hại)</t>
        </is>
      </c>
      <c r="C14" s="18">
        <f>IFERROR(1/ABS(C13),"-")</f>
        <v/>
      </c>
      <c r="D14" s="14" t="inlineStr">
        <is>
          <t>1 / |RD|</t>
        </is>
      </c>
      <c r="E14" s="15">
        <f>IFERROR(IF(C13&lt;0,"NNT: điều trị khoảng "&amp;TEXT(ROUNDUP(ROUND(C14,6),0),"0")&amp;" người bệnh để NGĂN được một kết cục.","NNH: cứ khoảng "&amp;TEXT(ROUNDUP(ROUND(C14,6),0),"0")&amp;" người bệnh phơi nhiễm thì có THÊM một kết cục."),"Không có khác biệt: không xác định được NNT.")</f>
        <v/>
      </c>
    </row>
    <row r="15" ht="34" customHeight="1">
      <c r="B15" s="12" t="inlineStr">
        <is>
          <t>Odds ở nhóm phơi nhiễm / điều trị</t>
        </is>
      </c>
      <c r="C15" s="16">
        <f>IFERROR(C5/D5,"-")</f>
        <v/>
      </c>
      <c r="D15" s="14" t="inlineStr">
        <is>
          <t>a / b</t>
        </is>
      </c>
      <c r="E15" s="15">
        <f>"Odds so sánh người CÓ kết cục với người KHÔNG có kết cục (không chia cho tổng số)."</f>
        <v/>
      </c>
    </row>
    <row r="16" ht="34" customHeight="1">
      <c r="B16" s="12" t="inlineStr">
        <is>
          <t>Odds ở nhóm không phơi nhiễm / chứng</t>
        </is>
      </c>
      <c r="C16" s="16">
        <f>IFERROR(C6/D6,"-")</f>
        <v/>
      </c>
      <c r="D16" s="14" t="inlineStr">
        <is>
          <t>c / d</t>
        </is>
      </c>
      <c r="E16" s="15">
        <f>""</f>
        <v/>
      </c>
    </row>
    <row r="17" ht="34" customHeight="1">
      <c r="B17" s="12" t="inlineStr">
        <is>
          <t>Tỷ số chênh (OR)</t>
        </is>
      </c>
      <c r="C17" s="16">
        <f>IFERROR((C5*D6)/(D5*C6),"-")</f>
        <v/>
      </c>
      <c r="D17" s="14" t="inlineStr">
        <is>
          <t>(a x d) / (b x c)</t>
        </is>
      </c>
      <c r="E17" s="15">
        <f>IFERROR("OR "&amp;TEXT(C17,"0.00")&amp;" so với RR "&amp;TEXT(C12,"0.00")&amp;": "&amp;IF(MAX(C10,C11)&lt;0.1,"kết cục hiếm, nên OR gần với RR.","kết cục thường gặp, nên OR xa 1 hơn RR: đừng đọc OR là 'gấp bao nhiêu lần nguy cơ'."),"-")</f>
        <v/>
      </c>
    </row>
    <row r="19" ht="34" customHeight="1">
      <c r="B19" s="19" t="inlineStr">
        <is>
          <t>Nghiên cứu bệnh chứng? Chỉ OR là có giá trị. Nhà nghiên cứu đã tự chọn số ca bệnh và số ca chứng, nên 'nguy cơ', RR, RD và NNT trên trang này không có ý nghĩa với dữ liệu bệnh chứng.</t>
        </is>
      </c>
    </row>
    <row r="20" ht="32" customHeight="1">
      <c r="B20" s="2" t="inlineStr">
        <is>
          <t>Thử xem: đổi số tử vong thành 2 (trên 100) và 3 (trên 100), tức a = 2, b = 98, c = 3, d = 97. RR vẫn là 0.67, OR thành 0.66 và NNT tăng lên 100.</t>
        </is>
      </c>
    </row>
  </sheetData>
  <sheetProtection selectLockedCells="0" selectUnlockedCells="0" sheet="1" objects="0" insertRows="1" insertHyperlinks="1" autoFilter="1" scenarios="0" formatColumns="0" deleteColumns="1" insertColumns="1" pivotTables="1" deleteRows="1" formatCells="0" formatRows="0" sort="1"/>
  <mergeCells count="13">
    <mergeCell ref="E14:H14"/>
    <mergeCell ref="E17:H17"/>
    <mergeCell ref="E9:H9"/>
    <mergeCell ref="B1:H1"/>
    <mergeCell ref="E12:H12"/>
    <mergeCell ref="B20:H20"/>
    <mergeCell ref="E16:H16"/>
    <mergeCell ref="B2:H2"/>
    <mergeCell ref="E15:H15"/>
    <mergeCell ref="E11:H11"/>
    <mergeCell ref="B19:H19"/>
    <mergeCell ref="E10:H10"/>
    <mergeCell ref="E13:H1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B1:H29"/>
  <sheetViews>
    <sheetView showGridLines="0" workbookViewId="0">
      <selection activeCell="A1" sqref="A1"/>
    </sheetView>
  </sheetViews>
  <sheetFormatPr baseColWidth="8" defaultRowHeight="15"/>
  <cols>
    <col width="3" customWidth="1" min="1" max="1"/>
    <col width="28" customWidth="1" min="2" max="2"/>
    <col width="18" customWidth="1" min="3" max="3"/>
    <col width="18" customWidth="1" min="4" max="4"/>
    <col width="14" customWidth="1" min="5" max="5"/>
    <col width="3" customWidth="1" min="6" max="6"/>
    <col width="30" customWidth="1" min="7" max="7"/>
    <col width="52" customWidth="1" min="8" max="8"/>
  </cols>
  <sheetData>
    <row r="1" ht="30" customHeight="1">
      <c r="B1" s="1" t="inlineStr">
        <is>
          <t>Công cụ tính bảng 2x2: xét nghiệm chẩn đoán  (Neudata | Nền tảng Nghiên cứu Lâm sàng)</t>
        </is>
      </c>
    </row>
    <row r="2" ht="32" customHeight="1">
      <c r="B2" s="2" t="inlineStr">
        <is>
          <t>Nhập bốn số đếm vào các ô MÀU VÀNG. Kết quả xét nghiệm theo hàng, tình trạng bệnh thật theo cột. Số điền sẵn: 100 người bệnh, 20 người mắc bệnh.</t>
        </is>
      </c>
    </row>
    <row r="4" ht="30" customHeight="1">
      <c r="C4" s="4" t="inlineStr">
        <is>
          <t>CÓ bệnh</t>
        </is>
      </c>
      <c r="D4" s="5" t="inlineStr">
        <is>
          <t>KHÔNG có bệnh</t>
        </is>
      </c>
      <c r="E4" s="6" t="inlineStr">
        <is>
          <t>Tổng</t>
        </is>
      </c>
    </row>
    <row r="5" ht="30" customHeight="1">
      <c r="B5" s="6" t="inlineStr">
        <is>
          <t>Xét nghiệm DƯƠNG TÍNH</t>
        </is>
      </c>
      <c r="C5" s="8" t="n">
        <v>18</v>
      </c>
      <c r="D5" s="8" t="n">
        <v>16</v>
      </c>
      <c r="E5" s="9">
        <f>C5+D5</f>
        <v/>
      </c>
    </row>
    <row r="6" ht="30" customHeight="1">
      <c r="B6" s="20" t="inlineStr">
        <is>
          <t>Xét nghiệm ÂM TÍNH</t>
        </is>
      </c>
      <c r="C6" s="8" t="n">
        <v>2</v>
      </c>
      <c r="D6" s="8" t="n">
        <v>64</v>
      </c>
      <c r="E6" s="9">
        <f>C6+D6</f>
        <v/>
      </c>
    </row>
    <row r="7" ht="30" customHeight="1">
      <c r="B7" s="5" t="inlineStr">
        <is>
          <t>Tổng</t>
        </is>
      </c>
      <c r="C7" s="9">
        <f>C5+C6</f>
        <v/>
      </c>
      <c r="D7" s="9">
        <f>D5+D6</f>
        <v/>
      </c>
      <c r="E7" s="9">
        <f>E5+E6</f>
        <v/>
      </c>
    </row>
    <row r="8">
      <c r="C8" s="11" t="inlineStr">
        <is>
          <t>TP  |  FN</t>
        </is>
      </c>
      <c r="D8" s="11" t="inlineStr">
        <is>
          <t>FP  |  TN</t>
        </is>
      </c>
    </row>
    <row r="10">
      <c r="B10" s="6" t="inlineStr">
        <is>
          <t>Chỉ số</t>
        </is>
      </c>
      <c r="C10" s="6" t="inlineStr">
        <is>
          <t>Giá trị</t>
        </is>
      </c>
      <c r="D10" s="6" t="inlineStr">
        <is>
          <t>Công thức</t>
        </is>
      </c>
      <c r="E10" s="6" t="inlineStr">
        <is>
          <t>Diễn giải bằng lời</t>
        </is>
      </c>
    </row>
    <row r="11" ht="32" customHeight="1">
      <c r="B11" s="12" t="inlineStr">
        <is>
          <t>Độ nhạy</t>
        </is>
      </c>
      <c r="C11" s="13">
        <f>IFERROR(C5/C7,"-")</f>
        <v/>
      </c>
      <c r="D11" s="14" t="inlineStr">
        <is>
          <t>TP / (TP + FN)</t>
        </is>
      </c>
      <c r="E11" s="15">
        <f>IFERROR("Xét nghiệm phát hiện "&amp;TEXT(C11,"0%")&amp;" số người CÓ bệnh (bỏ sót "&amp;TEXT(1-C11,"0%")&amp;").","-")</f>
        <v/>
      </c>
    </row>
    <row r="12" ht="32" customHeight="1">
      <c r="B12" s="12" t="inlineStr">
        <is>
          <t>Độ đặc hiệu</t>
        </is>
      </c>
      <c r="C12" s="13">
        <f>IFERROR(D6/D7,"-")</f>
        <v/>
      </c>
      <c r="D12" s="14" t="inlineStr">
        <is>
          <t>TN / (TN + FP)</t>
        </is>
      </c>
      <c r="E12" s="15">
        <f>IFERROR("Xét nghiệm âm tính ở "&amp;TEXT(C12,"0%")&amp;" số người KHÔNG có bệnh ("&amp;TEXT(1-C12,"0%")&amp;" báo động nhầm).","-")</f>
        <v/>
      </c>
    </row>
    <row r="13" ht="32" customHeight="1">
      <c r="B13" s="12" t="inlineStr">
        <is>
          <t>Giá trị tiên đoán dương (PPV)</t>
        </is>
      </c>
      <c r="C13" s="13">
        <f>IFERROR(C5/E5,"-")</f>
        <v/>
      </c>
      <c r="D13" s="14" t="inlineStr">
        <is>
          <t>TP / (TP + FP)</t>
        </is>
      </c>
      <c r="E13" s="15">
        <f>IFERROR("Trong số người có xét nghiệm DƯƠNG TÍNH, "&amp;TEXT(C13,"0%")&amp;" thật sự có bệnh.","-")</f>
        <v/>
      </c>
    </row>
    <row r="14" ht="32" customHeight="1">
      <c r="B14" s="12" t="inlineStr">
        <is>
          <t>Giá trị tiên đoán âm (NPV)</t>
        </is>
      </c>
      <c r="C14" s="13">
        <f>IFERROR(D6/E6,"-")</f>
        <v/>
      </c>
      <c r="D14" s="14" t="inlineStr">
        <is>
          <t>TN / (TN + FN)</t>
        </is>
      </c>
      <c r="E14" s="15">
        <f>IFERROR("Trong số người có xét nghiệm ÂM TÍNH, "&amp;TEXT(C14,"0%")&amp;" thật sự không có bệnh.","-")</f>
        <v/>
      </c>
    </row>
    <row r="15" ht="32" customHeight="1">
      <c r="B15" s="12" t="inlineStr">
        <is>
          <t>Tỷ lệ hiện mắc trong mẫu này</t>
        </is>
      </c>
      <c r="C15" s="13">
        <f>IFERROR(C7/E7,"-")</f>
        <v/>
      </c>
      <c r="D15" s="14" t="inlineStr">
        <is>
          <t>(TP + FN) / tổng</t>
        </is>
      </c>
      <c r="E15" s="15">
        <f>"PPV và NPV thay đổi theo tỷ lệ hiện mắc, còn độ nhạy và độ đặc hiệu thì không."</f>
        <v/>
      </c>
    </row>
    <row r="17">
      <c r="B17" s="2" t="inlineStr">
        <is>
          <t>Buổi 4, mục 4.3 (khái niệm). Thực hành phân tích độ chính xác chẩn đoán: xem Advanced_Modules.</t>
        </is>
      </c>
    </row>
    <row r="19" ht="30" customHeight="1">
      <c r="B19" s="6" t="inlineStr">
        <is>
          <t>Cùng xét nghiệm, khác bối cảnh: PPV và NPV phụ thuộc tỷ lệ hiện mắc (dùng độ nhạy và độ đặc hiệu ở trên)</t>
        </is>
      </c>
    </row>
    <row r="20">
      <c r="B20" s="12" t="inlineStr">
        <is>
          <t>Tỷ lệ hiện mắc ở bối cảnh mới</t>
        </is>
      </c>
      <c r="C20" s="21" t="n">
        <v>0.02</v>
      </c>
      <c r="D20" s="11" t="inlineStr">
        <is>
          <t>nhập ví dụ 2% (sàng lọc)</t>
        </is>
      </c>
    </row>
    <row r="21" ht="30" customHeight="1">
      <c r="B21" s="12" t="inlineStr">
        <is>
          <t>PPV ở bối cảnh mới</t>
        </is>
      </c>
      <c r="C21" s="13">
        <f>IFERROR(C11*C20/(C11*C20+(1-C12)*(1-C20)),"-")</f>
        <v/>
      </c>
      <c r="E21" s="15">
        <f>IFERROR("Với tỷ lệ hiện mắc "&amp;TEXT(C20,"0.0%")&amp;", chỉ "&amp;TEXT(C21,"0%")&amp;" kết quả dương tính là dương thật.","-")</f>
        <v/>
      </c>
    </row>
    <row r="22" ht="30" customHeight="1">
      <c r="B22" s="12" t="inlineStr">
        <is>
          <t>NPV ở bối cảnh mới</t>
        </is>
      </c>
      <c r="C22" s="13">
        <f>IFERROR(C12*(1-C20)/(C12*(1-C20)+(1-C11)*C20),"-")</f>
        <v/>
      </c>
      <c r="E22" s="15">
        <f>IFERROR("Kết quả âm tính đúng trong "&amp;TEXT(C22,"0.0%")&amp;" số lần.","-")</f>
        <v/>
      </c>
    </row>
    <row r="24">
      <c r="B24" s="20" t="inlineStr">
        <is>
          <t>Tỷ lệ hiện mắc</t>
        </is>
      </c>
      <c r="C24" s="20" t="inlineStr">
        <is>
          <t>PPV</t>
        </is>
      </c>
      <c r="D24" s="20" t="inlineStr">
        <is>
          <t>NPV</t>
        </is>
      </c>
    </row>
    <row r="25">
      <c r="B25" s="22" t="n">
        <v>0.01</v>
      </c>
      <c r="C25" s="13">
        <f>IFERROR($C$11*B25/($C$11*B25+(1-$C$12)*(1-B25)),"-")</f>
        <v/>
      </c>
      <c r="D25" s="13">
        <f>IFERROR($C$12*(1-B25)/($C$12*(1-B25)+(1-$C$11)*B25),"-")</f>
        <v/>
      </c>
      <c r="E25" s="2" t="inlineStr">
        <is>
          <t>Mọi hàng có cùng độ nhạy và độ đặc hiệu:</t>
        </is>
      </c>
    </row>
    <row r="26">
      <c r="B26" s="22" t="n">
        <v>0.02</v>
      </c>
      <c r="C26" s="13">
        <f>IFERROR($C$11*B26/($C$11*B26+(1-$C$12)*(1-B26)),"-")</f>
        <v/>
      </c>
      <c r="D26" s="13">
        <f>IFERROR($C$12*(1-B26)/($C$12*(1-B26)+(1-$C$11)*B26),"-")</f>
        <v/>
      </c>
      <c r="E26" s="2" t="inlineStr">
        <is>
          <t>chỉ bối cảnh thay đổi.</t>
        </is>
      </c>
    </row>
    <row r="27">
      <c r="B27" s="22" t="n">
        <v>0.05</v>
      </c>
      <c r="C27" s="13">
        <f>IFERROR($C$11*B27/($C$11*B27+(1-$C$12)*(1-B27)),"-")</f>
        <v/>
      </c>
      <c r="D27" s="13">
        <f>IFERROR($C$12*(1-B27)/($C$12*(1-B27)+(1-$C$11)*B27),"-")</f>
        <v/>
      </c>
    </row>
    <row r="28">
      <c r="B28" s="22" t="n">
        <v>0.2</v>
      </c>
      <c r="C28" s="13">
        <f>IFERROR($C$11*B28/($C$11*B28+(1-$C$12)*(1-B28)),"-")</f>
        <v/>
      </c>
      <c r="D28" s="13">
        <f>IFERROR($C$12*(1-B28)/($C$12*(1-B28)+(1-$C$11)*B28),"-")</f>
        <v/>
      </c>
    </row>
    <row r="29">
      <c r="B29" s="22" t="n">
        <v>0.5</v>
      </c>
      <c r="C29" s="13">
        <f>IFERROR($C$11*B29/($C$11*B29+(1-$C$12)*(1-B29)),"-")</f>
        <v/>
      </c>
      <c r="D29" s="13">
        <f>IFERROR($C$12*(1-B29)/($C$12*(1-B29)+(1-$C$11)*B29),"-")</f>
        <v/>
      </c>
    </row>
  </sheetData>
  <sheetProtection selectLockedCells="0" selectUnlockedCells="0" sheet="1" objects="0" insertRows="1" insertHyperlinks="1" autoFilter="1" scenarios="0" formatColumns="0" deleteColumns="1" insertColumns="1" pivotTables="1" deleteRows="1" formatCells="0" formatRows="0" sort="1"/>
  <mergeCells count="12">
    <mergeCell ref="E14:H14"/>
    <mergeCell ref="B17:H17"/>
    <mergeCell ref="B1:H1"/>
    <mergeCell ref="E12:H12"/>
    <mergeCell ref="E21:H21"/>
    <mergeCell ref="E22:H22"/>
    <mergeCell ref="B2:H2"/>
    <mergeCell ref="E15:H15"/>
    <mergeCell ref="E11:H11"/>
    <mergeCell ref="B19:H19"/>
    <mergeCell ref="E10:H10"/>
    <mergeCell ref="E13:H1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2026-10-19T07:16:05Z</dcterms:created>
  <dcterms:modified xmlns:dcterms="http://purl.org/dc/terms/" xmlns:xsi="http://www.w3.org/2001/XMLSchema-instance" xsi:type="dcterms:W3CDTF">2026-10-19T07:16:05Z</dcterms:modified>
</cp:coreProperties>
</file>